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st Reality Check" sheetId="1" r:id="rId5"/>
    <sheet state="visible" name="Assumptions" sheetId="2" r:id="rId6"/>
  </sheets>
  <definedNames/>
  <calcPr/>
</workbook>
</file>

<file path=xl/sharedStrings.xml><?xml version="1.0" encoding="utf-8"?>
<sst xmlns="http://schemas.openxmlformats.org/spreadsheetml/2006/main" count="65" uniqueCount="56">
  <si>
    <t>Prescott Cost Reality Check</t>
  </si>
  <si>
    <r>
      <rPr>
        <rFont val="Calibri"/>
        <sz val="11.0"/>
      </rPr>
      <t xml:space="preserve">For the latest version of this tool and an instructional video on how to use it, go to </t>
    </r>
    <r>
      <rPr>
        <rFont val="Calibri"/>
        <color rgb="FF1155CC"/>
        <sz val="11.0"/>
        <u/>
      </rPr>
      <t>https://PrescottScoop.com/costs</t>
    </r>
  </si>
  <si>
    <r>
      <rPr>
        <rFont val="Calibri"/>
        <color theme="1"/>
        <sz val="11.0"/>
      </rPr>
      <t xml:space="preserve">Enter the numbers in </t>
    </r>
    <r>
      <rPr>
        <rFont val="Calibri"/>
        <b/>
        <color rgb="FF0070C0"/>
        <sz val="11.0"/>
      </rPr>
      <t>BLUE</t>
    </r>
    <r>
      <rPr>
        <rFont val="Calibri"/>
        <color theme="1"/>
        <sz val="11.0"/>
      </rPr>
      <t xml:space="preserve">. </t>
    </r>
  </si>
  <si>
    <r>
      <rPr>
        <rFont val="Calibri"/>
        <b/>
        <color theme="1"/>
        <sz val="11.0"/>
      </rPr>
      <t>Black numbers</t>
    </r>
    <r>
      <rPr>
        <rFont val="Calibri"/>
        <color theme="1"/>
        <sz val="11.0"/>
      </rPr>
      <t xml:space="preserve"> are estimates, constants, or formulas.</t>
    </r>
  </si>
  <si>
    <t>Cost of Home</t>
  </si>
  <si>
    <t>Prescott, AZ</t>
  </si>
  <si>
    <t>Your Current Location</t>
  </si>
  <si>
    <t>FYI: Our default values for "your current location" are estimates based on Orange County, CA</t>
  </si>
  <si>
    <t>Home Price Point</t>
  </si>
  <si>
    <t>High-End</t>
  </si>
  <si>
    <t>Target Home Price</t>
  </si>
  <si>
    <t>Overide Target Home Price</t>
  </si>
  <si>
    <t>Enter a number to override the target home price above, leave 0 otherwise</t>
  </si>
  <si>
    <t>Cost Per Month</t>
  </si>
  <si>
    <t>Housing (rent/mortgage)</t>
  </si>
  <si>
    <t>Tax: Property Tax</t>
  </si>
  <si>
    <t>Tax: State Income Tax</t>
  </si>
  <si>
    <t>Tax: State Social Security Tax</t>
  </si>
  <si>
    <t>Insurance</t>
  </si>
  <si>
    <t>Utilities</t>
  </si>
  <si>
    <t>HOA</t>
  </si>
  <si>
    <t>Club Dues</t>
  </si>
  <si>
    <t>Groceries</t>
  </si>
  <si>
    <t>Transportation</t>
  </si>
  <si>
    <t>TOTAL</t>
  </si>
  <si>
    <t>Per Year:</t>
  </si>
  <si>
    <t xml:space="preserve">Want Help Reviewing This? </t>
  </si>
  <si>
    <t>Let's walk through it ---&gt;</t>
  </si>
  <si>
    <t>PickleLadyChat.com</t>
  </si>
  <si>
    <t>Diane Breaux, Realtor</t>
  </si>
  <si>
    <t>diane@PrescottPickleLady.com</t>
  </si>
  <si>
    <t>(928) 955-8528</t>
  </si>
  <si>
    <t>All figures are estimates.  Actual costs will vary.</t>
  </si>
  <si>
    <t>copyright (c) 2026 All Rights Reserved.</t>
  </si>
  <si>
    <t>Price Point</t>
  </si>
  <si>
    <t>Home Price</t>
  </si>
  <si>
    <t>Luxury</t>
  </si>
  <si>
    <t>Moderate</t>
  </si>
  <si>
    <t>Low-End</t>
  </si>
  <si>
    <t>Mortgage Calculation</t>
  </si>
  <si>
    <t>Current Interest Rate</t>
  </si>
  <si>
    <t>Mortgage Term</t>
  </si>
  <si>
    <t>Years</t>
  </si>
  <si>
    <t>Downpayment</t>
  </si>
  <si>
    <t>Net Borrowed</t>
  </si>
  <si>
    <t>Monthly Payment</t>
  </si>
  <si>
    <t>Prescott Cost Assumptions</t>
  </si>
  <si>
    <t>Est Prescott Property Tax Rate</t>
  </si>
  <si>
    <t>Annual Income</t>
  </si>
  <si>
    <t>Adjust this based on your situation</t>
  </si>
  <si>
    <t>Est AZ State Tax Rate</t>
  </si>
  <si>
    <t>Insurance Premium Table</t>
  </si>
  <si>
    <t>Electricity</t>
  </si>
  <si>
    <t>Heating</t>
  </si>
  <si>
    <t>Water &amp; Trash</t>
  </si>
  <si>
    <t>Based on Prescott Lakes Subdivision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</si>
</sst>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_);[Red]\(&quot;$&quot;#,##0\)"/>
  </numFmts>
  <fonts count="18">
    <font>
      <sz val="11.0"/>
      <color rgb="FF000000"/>
      <name val="Carlito"/>
      <scheme val="minor"/>
    </font>
    <font>
      <sz val="16.0"/>
      <color rgb="FFFFFFFF"/>
      <name val="Arial Rounded"/>
    </font>
    <font/>
    <font>
      <sz val="11.0"/>
      <color theme="1"/>
      <name val="Calibri"/>
    </font>
    <font>
      <u/>
      <sz val="11.0"/>
      <color rgb="FF0000FF"/>
      <name val="Calibri"/>
    </font>
    <font>
      <b/>
      <sz val="11.0"/>
      <color theme="1"/>
      <name val="Calibri"/>
    </font>
    <font>
      <sz val="8.0"/>
      <color theme="1"/>
      <name val="Calibri"/>
    </font>
    <font>
      <sz val="11.0"/>
      <color rgb="FF0070C0"/>
      <name val="Calibri"/>
    </font>
    <font>
      <sz val="9.0"/>
      <color theme="1"/>
      <name val="Calibri"/>
    </font>
    <font>
      <b/>
      <sz val="12.0"/>
      <color rgb="FF275317"/>
      <name val="Calibri"/>
    </font>
    <font>
      <b/>
      <sz val="12.0"/>
      <color theme="1"/>
      <name val="Calibri"/>
    </font>
    <font>
      <b/>
      <sz val="14.0"/>
      <color theme="1"/>
      <name val="Calibri"/>
    </font>
    <font>
      <u/>
      <sz val="11.0"/>
      <color rgb="FF0000FF"/>
      <name val="Carlito"/>
    </font>
    <font>
      <u/>
      <sz val="9.0"/>
      <color rgb="FF0000FF"/>
      <name val="Verdana"/>
    </font>
    <font>
      <sz val="9.0"/>
      <color theme="1"/>
      <name val="Verdana"/>
    </font>
    <font>
      <sz val="10.0"/>
      <color theme="1"/>
      <name val="Calibri"/>
    </font>
    <font>
      <sz val="11.0"/>
      <color theme="10"/>
      <name val="Calibri"/>
    </font>
    <font>
      <u/>
      <sz val="11.0"/>
      <color theme="1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275317"/>
        <bgColor rgb="FF275317"/>
      </patternFill>
    </fill>
    <fill>
      <patternFill patternType="solid">
        <fgColor rgb="FFD8D8D8"/>
        <bgColor rgb="FFD8D8D8"/>
      </patternFill>
    </fill>
    <fill>
      <patternFill patternType="solid">
        <fgColor rgb="FFCFE2F3"/>
        <bgColor rgb="FFCFE2F3"/>
      </patternFill>
    </fill>
    <fill>
      <patternFill patternType="solid">
        <fgColor rgb="FFCCFF99"/>
        <bgColor rgb="FFCCFF99"/>
      </patternFill>
    </fill>
    <fill>
      <patternFill patternType="solid">
        <fgColor rgb="FFFFF2CC"/>
        <bgColor rgb="FFFFF2CC"/>
      </patternFill>
    </fill>
  </fills>
  <borders count="1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3" xfId="0" applyAlignment="1" applyBorder="1" applyFill="1" applyFont="1" applyNumberForma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3" xfId="0" applyAlignment="1" applyBorder="1" applyFont="1" applyNumberFormat="1">
      <alignment vertical="center"/>
    </xf>
    <xf borderId="0" fillId="0" fontId="3" numFmtId="3" xfId="0" applyAlignment="1" applyFont="1" applyNumberFormat="1">
      <alignment vertical="center"/>
    </xf>
    <xf borderId="0" fillId="0" fontId="4" numFmtId="3" xfId="0" applyAlignment="1" applyFont="1" applyNumberFormat="1">
      <alignment horizontal="center" readingOrder="0" shrinkToFit="0" wrapText="1"/>
    </xf>
    <xf borderId="0" fillId="0" fontId="3" numFmtId="3" xfId="0" applyFont="1" applyNumberFormat="1"/>
    <xf borderId="0" fillId="0" fontId="3" numFmtId="3" xfId="0" applyAlignment="1" applyFont="1" applyNumberFormat="1">
      <alignment horizontal="center" shrinkToFit="0" wrapText="1"/>
    </xf>
    <xf borderId="0" fillId="0" fontId="3" numFmtId="3" xfId="0" applyAlignment="1" applyFont="1" applyNumberFormat="1">
      <alignment horizontal="center"/>
    </xf>
    <xf borderId="0" fillId="0" fontId="3" numFmtId="3" xfId="0" applyAlignment="1" applyFont="1" applyNumberFormat="1">
      <alignment shrinkToFit="0" wrapText="1"/>
    </xf>
    <xf borderId="0" fillId="0" fontId="5" numFmtId="3" xfId="0" applyAlignment="1" applyFont="1" applyNumberFormat="1">
      <alignment horizontal="left"/>
    </xf>
    <xf borderId="0" fillId="0" fontId="5" numFmtId="3" xfId="0" applyAlignment="1" applyFont="1" applyNumberFormat="1">
      <alignment horizontal="center" shrinkToFit="0" vertical="center" wrapText="1"/>
    </xf>
    <xf borderId="5" fillId="3" fontId="5" numFmtId="3" xfId="0" applyAlignment="1" applyBorder="1" applyFill="1" applyFont="1" applyNumberFormat="1">
      <alignment horizontal="center" shrinkToFit="0" vertical="center" wrapText="1"/>
    </xf>
    <xf borderId="4" fillId="3" fontId="5" numFmtId="3" xfId="0" applyAlignment="1" applyBorder="1" applyFont="1" applyNumberFormat="1">
      <alignment horizontal="center" shrinkToFit="0" vertical="center" wrapText="1"/>
    </xf>
    <xf borderId="0" fillId="0" fontId="6" numFmtId="3" xfId="0" applyAlignment="1" applyFont="1" applyNumberFormat="1">
      <alignment horizontal="center" readingOrder="0" shrinkToFit="0" vertical="center" wrapText="1"/>
    </xf>
    <xf borderId="0" fillId="0" fontId="7" numFmtId="3" xfId="0" applyAlignment="1" applyFont="1" applyNumberFormat="1">
      <alignment horizontal="right" readingOrder="0"/>
    </xf>
    <xf borderId="0" fillId="4" fontId="7" numFmtId="3" xfId="0" applyAlignment="1" applyFill="1" applyFont="1" applyNumberFormat="1">
      <alignment readingOrder="0"/>
    </xf>
    <xf borderId="0" fillId="0" fontId="8" numFmtId="3" xfId="0" applyAlignment="1" applyFont="1" applyNumberFormat="1">
      <alignment readingOrder="0" shrinkToFit="0" vertical="top" wrapText="1"/>
    </xf>
    <xf borderId="0" fillId="0" fontId="7" numFmtId="3" xfId="0" applyFont="1" applyNumberFormat="1"/>
    <xf borderId="0" fillId="0" fontId="3" numFmtId="3" xfId="0" applyAlignment="1" applyFont="1" applyNumberFormat="1">
      <alignment readingOrder="0" shrinkToFit="0" wrapText="1"/>
    </xf>
    <xf borderId="0" fillId="0" fontId="7" numFmtId="3" xfId="0" applyAlignment="1" applyFont="1" applyNumberFormat="1">
      <alignment readingOrder="0"/>
    </xf>
    <xf borderId="6" fillId="0" fontId="5" numFmtId="3" xfId="0" applyAlignment="1" applyBorder="1" applyFont="1" applyNumberFormat="1">
      <alignment shrinkToFit="0" wrapText="1"/>
    </xf>
    <xf borderId="6" fillId="0" fontId="3" numFmtId="3" xfId="0" applyAlignment="1" applyBorder="1" applyFont="1" applyNumberFormat="1">
      <alignment shrinkToFit="0" wrapText="1"/>
    </xf>
    <xf borderId="6" fillId="0" fontId="3" numFmtId="3" xfId="0" applyBorder="1" applyFont="1" applyNumberFormat="1"/>
    <xf borderId="0" fillId="0" fontId="9" numFmtId="3" xfId="0" applyAlignment="1" applyFont="1" applyNumberFormat="1">
      <alignment horizontal="right"/>
    </xf>
    <xf borderId="4" fillId="5" fontId="10" numFmtId="164" xfId="0" applyBorder="1" applyFill="1" applyFont="1" applyNumberFormat="1"/>
    <xf borderId="0" fillId="0" fontId="9" numFmtId="3" xfId="0" applyAlignment="1" applyFont="1" applyNumberFormat="1">
      <alignment horizontal="right" vertical="top"/>
    </xf>
    <xf borderId="4" fillId="5" fontId="10" numFmtId="164" xfId="0" applyAlignment="1" applyBorder="1" applyFont="1" applyNumberFormat="1">
      <alignment vertical="top"/>
    </xf>
    <xf borderId="0" fillId="0" fontId="11" numFmtId="3" xfId="0" applyAlignment="1" applyFont="1" applyNumberFormat="1">
      <alignment horizontal="center" shrinkToFit="0" wrapText="1"/>
    </xf>
    <xf borderId="0" fillId="0" fontId="3" numFmtId="3" xfId="0" applyAlignment="1" applyFont="1" applyNumberFormat="1">
      <alignment horizontal="right" shrinkToFit="0" wrapText="1"/>
    </xf>
    <xf borderId="0" fillId="0" fontId="12" numFmtId="3" xfId="0" applyAlignment="1" applyFont="1" applyNumberFormat="1">
      <alignment horizontal="left" readingOrder="0" shrinkToFit="0" wrapText="1"/>
    </xf>
    <xf borderId="0" fillId="0" fontId="10" numFmtId="3" xfId="0" applyAlignment="1" applyFont="1" applyNumberFormat="1">
      <alignment horizontal="center"/>
    </xf>
    <xf borderId="0" fillId="0" fontId="13" numFmtId="3" xfId="0" applyAlignment="1" applyFont="1" applyNumberFormat="1">
      <alignment horizontal="center"/>
    </xf>
    <xf borderId="0" fillId="0" fontId="14" numFmtId="3" xfId="0" applyAlignment="1" applyFont="1" applyNumberFormat="1">
      <alignment horizontal="center"/>
    </xf>
    <xf borderId="0" fillId="0" fontId="15" numFmtId="3" xfId="0" applyAlignment="1" applyFont="1" applyNumberFormat="1">
      <alignment horizontal="center" readingOrder="0"/>
    </xf>
    <xf borderId="0" fillId="0" fontId="8" numFmtId="3" xfId="0" applyAlignment="1" applyFont="1" applyNumberFormat="1">
      <alignment horizontal="center" readingOrder="0"/>
    </xf>
    <xf borderId="0" fillId="0" fontId="5" numFmtId="3" xfId="0" applyFont="1" applyNumberFormat="1"/>
    <xf borderId="0" fillId="0" fontId="5" numFmtId="3" xfId="0" applyAlignment="1" applyFont="1" applyNumberFormat="1">
      <alignment horizontal="right"/>
    </xf>
    <xf borderId="7" fillId="0" fontId="3" numFmtId="3" xfId="0" applyAlignment="1" applyBorder="1" applyFont="1" applyNumberFormat="1">
      <alignment horizontal="left"/>
    </xf>
    <xf borderId="8" fillId="0" fontId="7" numFmtId="3" xfId="0" applyBorder="1" applyFont="1" applyNumberFormat="1"/>
    <xf borderId="9" fillId="0" fontId="3" numFmtId="3" xfId="0" applyAlignment="1" applyBorder="1" applyFont="1" applyNumberFormat="1">
      <alignment horizontal="left"/>
    </xf>
    <xf borderId="10" fillId="0" fontId="7" numFmtId="3" xfId="0" applyBorder="1" applyFont="1" applyNumberFormat="1"/>
    <xf borderId="10" fillId="0" fontId="7" numFmtId="3" xfId="0" applyAlignment="1" applyBorder="1" applyFont="1" applyNumberFormat="1">
      <alignment readingOrder="0"/>
    </xf>
    <xf borderId="11" fillId="0" fontId="3" numFmtId="3" xfId="0" applyAlignment="1" applyBorder="1" applyFont="1" applyNumberFormat="1">
      <alignment horizontal="left"/>
    </xf>
    <xf borderId="12" fillId="0" fontId="7" numFmtId="3" xfId="0" applyAlignment="1" applyBorder="1" applyFont="1" applyNumberFormat="1">
      <alignment readingOrder="0"/>
    </xf>
    <xf borderId="0" fillId="0" fontId="3" numFmtId="3" xfId="0" applyAlignment="1" applyFont="1" applyNumberFormat="1">
      <alignment horizontal="left"/>
    </xf>
    <xf borderId="0" fillId="0" fontId="7" numFmtId="10" xfId="0" applyFont="1" applyNumberFormat="1"/>
    <xf borderId="0" fillId="0" fontId="7" numFmtId="9" xfId="0" applyFont="1" applyNumberFormat="1"/>
    <xf borderId="13" fillId="0" fontId="3" numFmtId="3" xfId="0" applyBorder="1" applyFont="1" applyNumberFormat="1"/>
    <xf borderId="0" fillId="0" fontId="3" numFmtId="3" xfId="0" applyAlignment="1" applyFont="1" applyNumberFormat="1">
      <alignment horizontal="left" readingOrder="0"/>
    </xf>
    <xf borderId="0" fillId="0" fontId="16" numFmtId="3" xfId="0" applyFont="1" applyNumberFormat="1"/>
    <xf borderId="0" fillId="0" fontId="17" numFmtId="3" xfId="0" applyFont="1" applyNumberFormat="1"/>
    <xf borderId="0" fillId="0" fontId="3" numFmtId="3" xfId="0" applyAlignment="1" applyFont="1" applyNumberFormat="1">
      <alignment horizontal="left" readingOrder="0" shrinkToFit="0" wrapText="1"/>
    </xf>
    <xf borderId="0" fillId="6" fontId="7" numFmtId="3" xfId="0" applyFill="1" applyFont="1" applyNumberFormat="1"/>
    <xf borderId="0" fillId="0" fontId="3" numFmtId="3" xfId="0" applyAlignment="1" applyFont="1" applyNumberFormat="1">
      <alignment readingOrder="0"/>
    </xf>
    <xf borderId="0" fillId="0" fontId="3" numFmtId="3" xfId="0" applyAlignment="1" applyFont="1" applyNumberFormat="1">
      <alignment horizontal="left" shrinkToFit="0" wrapText="1"/>
    </xf>
    <xf borderId="13" fillId="0" fontId="3" numFmtId="3" xfId="0" applyAlignment="1" applyBorder="1" applyFont="1" applyNumberFormat="1">
      <alignment horizontal="left" shrinkToFit="0" wrapText="1"/>
    </xf>
    <xf borderId="14" fillId="0" fontId="3" numFmtId="3" xfId="0" applyBorder="1" applyFont="1" applyNumberFormat="1"/>
    <xf borderId="0" fillId="0" fontId="3" numFmtId="3" xfId="0" applyAlignment="1" applyFont="1" applyNumberFormat="1">
      <alignment horizontal="left" shrinkToFit="0" textRotation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19</xdr:row>
      <xdr:rowOff>95250</xdr:rowOff>
    </xdr:from>
    <xdr:ext cx="1866900" cy="18383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0</xdr:row>
      <xdr:rowOff>66675</xdr:rowOff>
    </xdr:from>
    <xdr:ext cx="685800" cy="36195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rlito"/>
        <a:ea typeface="Carlito"/>
        <a:cs typeface="Carlito"/>
      </a:majorFont>
      <a:minorFont>
        <a:latin typeface="Carlito"/>
        <a:ea typeface="Carlito"/>
        <a:cs typeface="Carlit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rescottscoop.com/costs" TargetMode="External"/><Relationship Id="rId2" Type="http://schemas.openxmlformats.org/officeDocument/2006/relationships/hyperlink" Target="http://pickleladychat.com/" TargetMode="External"/><Relationship Id="rId3" Type="http://schemas.openxmlformats.org/officeDocument/2006/relationships/hyperlink" Target="mailto:diane@PrescottPickleLady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.13"/>
    <col customWidth="1" min="2" max="2" width="24.88"/>
    <col customWidth="1" min="3" max="3" width="11.75"/>
    <col customWidth="1" min="4" max="4" width="11.88"/>
    <col customWidth="1" min="5" max="5" width="10.0"/>
    <col customWidth="1" min="6" max="6" width="13.88"/>
    <col customWidth="1" min="7" max="7" width="8.75"/>
    <col customWidth="1" min="8" max="26" width="8.63"/>
  </cols>
  <sheetData>
    <row r="1" ht="37.5" customHeight="1">
      <c r="A1" s="1" t="s">
        <v>0</v>
      </c>
      <c r="B1" s="2"/>
      <c r="C1" s="2"/>
      <c r="D1" s="2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8.5" customHeight="1">
      <c r="A2" s="6" t="s">
        <v>1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8.75" customHeight="1">
      <c r="A3" s="8" t="s">
        <v>2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5.0" customHeight="1">
      <c r="A4" s="9" t="s">
        <v>3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2.0" customHeight="1">
      <c r="A5" s="10"/>
      <c r="B5" s="10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34.5" customHeight="1">
      <c r="A6" s="11" t="s">
        <v>4</v>
      </c>
      <c r="B6" s="12"/>
      <c r="C6" s="13" t="s">
        <v>5</v>
      </c>
      <c r="D6" s="14" t="s">
        <v>6</v>
      </c>
      <c r="E6" s="15" t="s">
        <v>7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4.25" customHeight="1">
      <c r="A7" s="7"/>
      <c r="B7" s="10" t="s">
        <v>8</v>
      </c>
      <c r="C7" s="16" t="s">
        <v>9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4.25" customHeight="1">
      <c r="A8" s="7"/>
      <c r="B8" s="10" t="s">
        <v>10</v>
      </c>
      <c r="C8" s="7">
        <f>VLOOKUP(C7,Assumptions!$A$2:$B$5,2,FALSE)</f>
        <v>1000000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4.25" customHeight="1">
      <c r="A9" s="7"/>
      <c r="B9" s="10" t="s">
        <v>11</v>
      </c>
      <c r="C9" s="17">
        <v>0.0</v>
      </c>
      <c r="D9" s="18" t="s">
        <v>12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4.25" customHeight="1">
      <c r="A10" s="7"/>
      <c r="B10" s="10"/>
      <c r="C10" s="1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4.25" customHeight="1">
      <c r="A11" s="11" t="s">
        <v>13</v>
      </c>
      <c r="B11" s="10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4.25" customHeight="1">
      <c r="A12" s="7"/>
      <c r="B12" s="10" t="s">
        <v>14</v>
      </c>
      <c r="C12" s="10">
        <f>Assumptions!B16</f>
        <v>4925.737603</v>
      </c>
      <c r="D12" s="19">
        <f>1200000*0.006</f>
        <v>7200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4.25" customHeight="1">
      <c r="A13" s="7"/>
      <c r="B13" s="20" t="s">
        <v>15</v>
      </c>
      <c r="C13" s="10">
        <f>Assumptions!B19*Assumptions!B12/12</f>
        <v>291.6666667</v>
      </c>
      <c r="D13" s="19">
        <f>0.011*1200000/12</f>
        <v>1100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4.25" customHeight="1">
      <c r="A14" s="7"/>
      <c r="B14" s="20" t="s">
        <v>16</v>
      </c>
      <c r="C14" s="10">
        <f>Assumptions!B21*Assumptions!B22/12</f>
        <v>166.6666667</v>
      </c>
      <c r="D14" s="19">
        <f>Assumptions!B21*0.07/12</f>
        <v>583.3333333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4.25" customHeight="1">
      <c r="A15" s="7"/>
      <c r="B15" s="20" t="s">
        <v>17</v>
      </c>
      <c r="C15" s="20">
        <v>0.0</v>
      </c>
      <c r="D15" s="21">
        <v>0.0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4.25" customHeight="1">
      <c r="A16" s="7"/>
      <c r="B16" s="10" t="s">
        <v>18</v>
      </c>
      <c r="C16" s="10">
        <f>Assumptions!B24</f>
        <v>240</v>
      </c>
      <c r="D16" s="19">
        <v>150.0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4.25" customHeight="1">
      <c r="A17" s="7"/>
      <c r="B17" s="10" t="s">
        <v>19</v>
      </c>
      <c r="C17" s="10">
        <v>300.0</v>
      </c>
      <c r="D17" s="19">
        <v>400.0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4.25" customHeight="1">
      <c r="A18" s="7"/>
      <c r="B18" s="10" t="s">
        <v>20</v>
      </c>
      <c r="C18" s="7">
        <v>100.0</v>
      </c>
      <c r="D18" s="19">
        <v>150.0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4.25" customHeight="1">
      <c r="A19" s="7"/>
      <c r="B19" s="10" t="s">
        <v>21</v>
      </c>
      <c r="C19" s="7">
        <v>165.0</v>
      </c>
      <c r="D19" s="19">
        <v>600.0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4.25" customHeight="1">
      <c r="A20" s="7"/>
      <c r="B20" s="10" t="s">
        <v>22</v>
      </c>
      <c r="C20" s="10">
        <v>650.0</v>
      </c>
      <c r="D20" s="19">
        <v>700.0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4.25" customHeight="1">
      <c r="A21" s="7"/>
      <c r="B21" s="10" t="s">
        <v>23</v>
      </c>
      <c r="C21" s="10">
        <v>300.0</v>
      </c>
      <c r="D21" s="19">
        <v>400.0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4.25" customHeight="1">
      <c r="A22" s="7"/>
      <c r="B22" s="22" t="s">
        <v>24</v>
      </c>
      <c r="C22" s="23">
        <f t="shared" ref="C22:D22" si="1">SUM(C12:C21)</f>
        <v>7139.070937</v>
      </c>
      <c r="D22" s="24">
        <f t="shared" si="1"/>
        <v>11283.33333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4.25" customHeight="1">
      <c r="A23" s="7"/>
      <c r="B23" s="10"/>
      <c r="C23" s="10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0" customHeight="1">
      <c r="A24" s="25" t="str">
        <f>IF(D22&gt;=C22,"Amount You'll Save in Prescott - Per Month:","Additional Costs in Prescott - Per Month:")</f>
        <v>Amount You'll Save in Prescott - Per Month:</v>
      </c>
      <c r="D24" s="26">
        <f>ABS(D22-C22)</f>
        <v>4144.262397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0" customHeight="1">
      <c r="A25" s="7"/>
      <c r="B25" s="7"/>
      <c r="C25" s="27" t="s">
        <v>25</v>
      </c>
      <c r="D25" s="28">
        <f>D24*12</f>
        <v>49731.14876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4.25" customHeight="1">
      <c r="A26" s="7"/>
      <c r="B26" s="10"/>
      <c r="C26" s="10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8.75" customHeight="1">
      <c r="A27" s="29" t="s">
        <v>26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4.25" customHeight="1">
      <c r="A28" s="30" t="s">
        <v>27</v>
      </c>
      <c r="C28" s="31" t="s">
        <v>28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39.0" customHeight="1">
      <c r="A29" s="7"/>
      <c r="B29" s="10"/>
      <c r="C29" s="10"/>
      <c r="D29" s="7"/>
      <c r="E29" s="32" t="s">
        <v>29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4.25" customHeight="1">
      <c r="A30" s="7"/>
      <c r="B30" s="10"/>
      <c r="C30" s="10"/>
      <c r="D30" s="7"/>
      <c r="E30" s="33" t="s">
        <v>30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4.25" customHeight="1">
      <c r="A31" s="7"/>
      <c r="B31" s="10"/>
      <c r="C31" s="10"/>
      <c r="D31" s="7"/>
      <c r="E31" s="34" t="s">
        <v>31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4.25" customHeight="1">
      <c r="A32" s="7"/>
      <c r="B32" s="30"/>
      <c r="C32" s="10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4.25" customHeight="1">
      <c r="A33" s="35" t="s">
        <v>32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4.25" customHeight="1">
      <c r="A34" s="36" t="s">
        <v>33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2.0" customHeight="1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2.0" customHeight="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2.0" customHeight="1">
      <c r="A37" s="7"/>
      <c r="B37" s="1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4.2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4.2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4.2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4.2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4.2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4.2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4.2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4.2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4.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4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4.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4.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4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4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4.2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4.2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4.2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4.2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4.2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4.2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4.2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4.2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4.2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4.2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4.2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4.2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4.2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4.2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4.2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4.2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4.2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4.2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4.2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4.2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4.2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4.2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4.2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4.2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4.2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4.2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4.2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4.2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4.2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4.2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4.2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4.2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4.2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4.2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4.2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4.2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4.2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4.2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4.2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4.2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4.2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4.2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4.2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4.2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4.2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4.2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4.2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4.2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4.2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4.2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4.2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4.2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4.2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4.2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4.2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4.2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4.2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4.2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4.2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4.2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4.2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4.2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4.2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4.2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4.2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4.2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4.2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4.2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4.2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4.2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4.2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4.2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4.2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4.2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4.2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4.2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4.2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4.2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4.2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4.2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4.2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4.2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4.2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4.2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4.2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4.2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4.2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4.2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4.2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4.2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4.2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4.2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4.2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4.2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4.2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4.2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4.2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4.2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4.2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4.2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4.2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4.2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4.2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4.2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4.2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4.2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4.2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4.2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4.2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4.2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4.2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4.2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4.2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4.2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4.2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4.2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4.2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4.2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4.2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4.2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4.2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4.2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4.2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4.2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4.2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4.2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4.2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4.2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4.2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4.2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4.2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4.2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4.2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4.2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4.2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4.2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4.2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4.2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4.2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4.2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4.2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4.2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4.2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4.2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4.2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4.2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4.2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4.2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4.2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4.2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4.2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4.2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4.2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4.2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4.2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4.2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4.2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4.2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4.2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4.2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4.2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4.2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4.2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4.2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4.2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4.2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4.2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4.2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4.2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4.2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4.2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4.2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4.2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4.2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4.2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4.2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4.2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4.2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4.2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4.2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4.2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4.2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4.2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4.2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4.2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4.2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4.2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4.2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4.2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4.2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4.2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4.2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4.2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4.2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4.2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4.2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4.2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4.2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4.2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4.2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4.2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4.2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4.2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4.2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4.2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4.2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4.2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4.2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4.2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4.2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4.2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4.2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4.2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4.2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4.2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4.2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4.2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4.2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4.2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4.2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4.2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4.2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4.2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4.2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4.2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4.2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4.2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4.2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4.2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4.2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4.2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4.2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4.2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4.2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4.2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4.2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4.2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4.2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4.2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4.2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4.2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4.2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4.2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4.2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4.2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4.2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4.2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4.2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4.2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4.2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4.2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4.2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4.2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4.2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4.2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4.2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4.2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4.2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4.2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4.2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4.2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4.2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4.2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4.2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4.2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4.2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4.2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4.2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4.2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4.2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4.2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4.2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4.2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4.2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4.2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4.2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4.2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4.2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4.2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4.2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4.2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4.2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4.2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4.2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4.2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4.2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4.2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4.2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4.2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4.2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4.2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4.2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4.2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4.2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4.2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4.2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4.2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4.2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4.2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4.2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4.2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4.2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4.2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4.2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4.2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4.2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4.2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4.2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4.2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4.2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4.2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4.2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4.2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4.2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4.2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4.2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4.2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4.2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4.2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4.2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4.2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4.2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4.2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4.2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4.2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4.2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4.2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4.2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4.2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4.2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4.2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4.2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4.2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4.2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4.2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4.2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4.2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4.2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4.2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4.2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4.2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4.2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4.2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4.2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4.2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4.2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4.2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4.2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4.2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4.2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4.2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4.2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4.2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4.2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4.2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4.2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4.2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4.2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4.2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4.2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4.2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4.2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4.2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4.2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4.2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4.2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4.2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4.2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4.2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4.2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4.2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4.2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4.2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4.2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4.2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4.2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4.2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4.2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4.2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4.2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4.2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4.2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4.2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4.2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4.2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4.2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4.2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4.2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4.2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4.2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4.2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4.2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4.2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4.2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4.2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4.2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4.2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4.2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4.2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4.2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4.2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4.2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4.2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4.2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4.2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4.2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4.2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4.2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4.2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4.2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4.2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4.2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4.2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4.2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4.2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4.2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4.2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4.2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4.2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4.2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4.2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4.2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4.2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4.2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4.2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4.2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4.2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4.2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4.2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4.2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4.2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4.2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4.2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4.2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4.2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4.2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4.2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4.2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4.2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4.2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4.2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4.2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4.2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4.2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4.2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4.2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4.2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4.2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4.2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4.2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4.2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4.2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4.2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4.2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4.2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4.2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4.2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4.2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4.2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4.2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4.2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4.2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4.2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4.2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4.2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4.2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4.2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4.2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4.2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4.2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4.2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4.2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4.2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4.2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4.2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4.2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4.2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4.2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4.2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4.2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4.2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4.2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4.2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4.2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4.2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4.2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4.2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4.2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4.2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4.2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4.2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4.2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4.2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4.2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4.2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4.2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4.2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4.2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4.2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4.2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4.2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4.2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4.2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4.2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4.2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4.2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4.2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4.2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4.2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4.2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4.2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4.2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4.2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4.2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4.2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4.2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4.2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4.2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4.2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4.2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4.2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4.2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4.2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4.2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4.2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4.2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4.2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4.2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4.2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4.2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4.2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4.2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4.2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4.2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4.2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4.2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4.2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4.2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4.2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4.2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4.2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4.2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4.2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4.2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4.2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4.2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4.2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4.2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4.2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4.2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4.2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4.2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4.2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4.2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4.2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4.2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4.2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4.2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4.2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4.2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4.2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4.2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4.2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4.2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4.2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4.2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4.2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4.2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4.2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4.2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4.2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4.2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4.2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4.2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4.2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4.2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4.2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4.2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4.2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4.2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4.2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4.2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4.2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4.2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4.2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4.2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4.2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4.2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4.2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4.2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4.2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4.2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4.2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4.2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4.2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4.2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4.2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4.2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4.2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4.2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4.2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4.2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4.2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4.2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4.2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4.2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4.2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4.2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4.2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4.2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4.2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4.2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4.2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4.2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4.2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4.2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4.2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4.2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4.2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4.2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4.2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4.2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4.2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4.2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4.2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4.2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4.2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4.2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4.2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4.2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4.2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4.2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4.2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4.2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4.2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4.2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4.2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4.2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4.2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4.2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4.2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4.2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4.2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4.2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4.2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4.2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4.2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4.2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4.2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4.2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4.2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4.2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4.2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4.2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4.2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4.2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4.2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4.2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4.2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4.2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4.2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4.2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4.2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4.2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4.2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4.2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4.2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4.2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4.2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4.2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4.2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4.2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4.2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4.2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4.2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4.2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4.2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4.2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4.2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4.2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4.2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4.2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4.2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4.2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4.2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4.2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4.2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4.2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4.2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4.2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4.2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4.2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4.2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4.2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4.2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4.2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4.2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4.2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4.2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4.2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4.2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4.2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4.2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4.2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4.2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4.2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4.2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4.2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4.2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4.2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4.2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4.2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4.2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4.2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4.2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4.2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4.2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4.2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4.2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4.2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4.2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4.2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4.2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4.2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4.2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4.2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4.2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4.2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4.2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4.2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4.2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4.2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4.2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4.2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4.2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4.2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ht="14.25" customHeight="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ht="14.25" customHeight="1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ht="14.25" customHeight="1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</sheetData>
  <mergeCells count="15">
    <mergeCell ref="A27:D27"/>
    <mergeCell ref="A28:B28"/>
    <mergeCell ref="C28:D28"/>
    <mergeCell ref="E29:F29"/>
    <mergeCell ref="E30:F30"/>
    <mergeCell ref="E31:F31"/>
    <mergeCell ref="A33:F33"/>
    <mergeCell ref="A34:F34"/>
    <mergeCell ref="A1:E1"/>
    <mergeCell ref="A2:F2"/>
    <mergeCell ref="A3:F3"/>
    <mergeCell ref="A4:F4"/>
    <mergeCell ref="E6:F6"/>
    <mergeCell ref="D9:F10"/>
    <mergeCell ref="A24:C24"/>
  </mergeCells>
  <dataValidations>
    <dataValidation type="list" allowBlank="1" showErrorMessage="1" sqref="C7">
      <formula1>Assumptions!$A$2:$A$5</formula1>
    </dataValidation>
  </dataValidations>
  <hyperlinks>
    <hyperlink r:id="rId1" ref="A2"/>
    <hyperlink r:id="rId2" ref="C28"/>
    <hyperlink r:id="rId3" ref="E30"/>
  </hyperlinks>
  <printOptions/>
  <pageMargins bottom="0.75" footer="0.0" header="0.0" left="0.93" right="0.7" top="0.62"/>
  <pageSetup orientation="portrait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6.0"/>
    <col customWidth="1" min="2" max="2" width="13.25"/>
    <col customWidth="1" min="3" max="3" width="6.5"/>
    <col customWidth="1" min="4" max="4" width="30.25"/>
    <col customWidth="1" min="5" max="6" width="8.75"/>
    <col customWidth="1" min="7" max="26" width="8.63"/>
  </cols>
  <sheetData>
    <row r="1" ht="14.25" customHeight="1">
      <c r="A1" s="37" t="s">
        <v>34</v>
      </c>
      <c r="B1" s="38" t="s">
        <v>35</v>
      </c>
      <c r="C1" s="3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4.25" customHeight="1">
      <c r="A2" s="39" t="s">
        <v>36</v>
      </c>
      <c r="B2" s="40">
        <v>1500000.0</v>
      </c>
      <c r="C2" s="1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4.25" customHeight="1">
      <c r="A3" s="41" t="s">
        <v>9</v>
      </c>
      <c r="B3" s="42">
        <v>1000000.0</v>
      </c>
      <c r="C3" s="1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4.25" customHeight="1">
      <c r="A4" s="41" t="s">
        <v>37</v>
      </c>
      <c r="B4" s="43">
        <v>750000.0</v>
      </c>
      <c r="C4" s="1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4.25" customHeight="1">
      <c r="A5" s="44" t="s">
        <v>38</v>
      </c>
      <c r="B5" s="45">
        <v>450000.0</v>
      </c>
      <c r="C5" s="19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4.2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4.25" customHeight="1">
      <c r="A7" s="37" t="s">
        <v>39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4.25" customHeight="1">
      <c r="A8" s="46" t="s">
        <v>40</v>
      </c>
      <c r="B8" s="47">
        <v>0.0625</v>
      </c>
      <c r="C8" s="4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4.25" customHeight="1">
      <c r="A9" s="46" t="s">
        <v>41</v>
      </c>
      <c r="B9" s="19">
        <v>30.0</v>
      </c>
      <c r="C9" s="7" t="s">
        <v>42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4.25" customHeight="1">
      <c r="A10" s="46" t="s">
        <v>43</v>
      </c>
      <c r="B10" s="48">
        <v>0.2</v>
      </c>
      <c r="C10" s="48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4.25" customHeight="1">
      <c r="A11" s="37"/>
      <c r="B11" s="7"/>
      <c r="C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4.25" customHeight="1">
      <c r="A12" s="46" t="s">
        <v>10</v>
      </c>
      <c r="B12" s="7">
        <f>IF('Cost Reality Check'!C9=0,'Cost Reality Check'!C8,'Cost Reality Check'!C9)</f>
        <v>1000000</v>
      </c>
      <c r="C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4.25" customHeight="1">
      <c r="A13" s="46" t="s">
        <v>43</v>
      </c>
      <c r="B13" s="49">
        <f>B12*B10</f>
        <v>200000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4.25" customHeight="1">
      <c r="A14" s="46" t="s">
        <v>44</v>
      </c>
      <c r="B14" s="7">
        <f>B12-B13</f>
        <v>800000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4.25" customHeight="1">
      <c r="A16" s="46" t="s">
        <v>45</v>
      </c>
      <c r="B16" s="7">
        <f>-PMT(B8/12,B9*12,B14,0,0)</f>
        <v>4925.737603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4.25" customHeight="1">
      <c r="A18" s="37" t="s">
        <v>46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4.25" customHeight="1">
      <c r="A19" s="50" t="s">
        <v>47</v>
      </c>
      <c r="B19" s="47">
        <v>0.0035</v>
      </c>
      <c r="C19" s="47"/>
      <c r="D19" s="51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4.25" customHeight="1">
      <c r="A20" s="46"/>
      <c r="B20" s="47"/>
      <c r="C20" s="47"/>
      <c r="D20" s="52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4.25" customHeight="1">
      <c r="A21" s="53" t="s">
        <v>48</v>
      </c>
      <c r="B21" s="54">
        <v>100000.0</v>
      </c>
      <c r="C21" s="47"/>
      <c r="D21" s="55" t="s">
        <v>49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4.25" customHeight="1">
      <c r="A22" s="53" t="s">
        <v>50</v>
      </c>
      <c r="B22" s="47">
        <v>0.02</v>
      </c>
      <c r="C22" s="47"/>
      <c r="D22" s="51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4.25" customHeight="1">
      <c r="A23" s="56"/>
      <c r="B23" s="7"/>
      <c r="C23" s="47"/>
      <c r="D23" s="51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4.25" customHeight="1">
      <c r="A24" s="57" t="s">
        <v>51</v>
      </c>
      <c r="B24" s="58">
        <f>VLOOKUP(B12,$A$25:$B$29,2,1)</f>
        <v>240</v>
      </c>
      <c r="C24" s="47"/>
      <c r="D24" s="51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4.25" customHeight="1">
      <c r="A25" s="59">
        <v>0.0</v>
      </c>
      <c r="B25" s="19">
        <v>180.0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4.25" customHeight="1">
      <c r="A26" s="59">
        <f>B5</f>
        <v>450000</v>
      </c>
      <c r="B26" s="19">
        <v>200.0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4.25" customHeight="1">
      <c r="A27" s="59">
        <f>B4</f>
        <v>750000</v>
      </c>
      <c r="B27" s="19">
        <v>280.0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4.25" customHeight="1">
      <c r="A28" s="59">
        <f>B3</f>
        <v>1000000</v>
      </c>
      <c r="B28" s="19">
        <v>240.0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4.25" customHeight="1">
      <c r="A29" s="59">
        <f>B2</f>
        <v>1500000</v>
      </c>
      <c r="B29" s="19">
        <v>320.0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4.25" customHeight="1">
      <c r="A30" s="5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4.25" customHeight="1">
      <c r="A31" s="57" t="s">
        <v>19</v>
      </c>
      <c r="B31" s="58">
        <f>SUM(B32:B34)</f>
        <v>336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4.25" customHeight="1">
      <c r="A32" s="56" t="s">
        <v>52</v>
      </c>
      <c r="B32" s="19">
        <v>176.0</v>
      </c>
      <c r="C32" s="7"/>
      <c r="D32" s="5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4.25" customHeight="1">
      <c r="A33" s="56" t="s">
        <v>53</v>
      </c>
      <c r="B33" s="19">
        <v>60.0</v>
      </c>
      <c r="C33" s="7"/>
      <c r="D33" s="51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4.25" customHeight="1">
      <c r="A34" s="56" t="s">
        <v>54</v>
      </c>
      <c r="B34" s="19">
        <v>100.0</v>
      </c>
      <c r="C34" s="7"/>
      <c r="D34" s="51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4.25" customHeight="1">
      <c r="A35" s="5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4.25" customHeight="1">
      <c r="A36" s="56" t="s">
        <v>20</v>
      </c>
      <c r="B36" s="19">
        <v>100.0</v>
      </c>
      <c r="C36" s="7"/>
      <c r="D36" s="7" t="s">
        <v>55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4.25" customHeight="1">
      <c r="A37" s="56" t="s">
        <v>21</v>
      </c>
      <c r="B37" s="19">
        <v>165.0</v>
      </c>
      <c r="C37" s="7"/>
      <c r="D37" s="7" t="s">
        <v>55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4.25" customHeight="1">
      <c r="A38" s="5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4.25" customHeight="1">
      <c r="A39" s="56" t="s">
        <v>22</v>
      </c>
      <c r="B39" s="19">
        <v>650.0</v>
      </c>
      <c r="C39" s="7"/>
      <c r="D39" s="51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4.25" customHeight="1">
      <c r="A40" s="5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4.25" customHeight="1">
      <c r="A41" s="56" t="s">
        <v>23</v>
      </c>
      <c r="B41" s="19">
        <v>300.0</v>
      </c>
      <c r="C41" s="7"/>
      <c r="D41" s="51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4.2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4.2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4.2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4.2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4.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4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4.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4.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4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4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4.2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4.2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4.2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4.2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4.2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4.2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4.2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4.2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4.2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4.2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4.2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4.2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4.2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4.2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4.2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4.2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4.2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4.2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4.2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4.2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4.2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4.2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4.2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4.2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4.2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4.2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4.2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4.2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4.2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4.2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4.2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4.2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4.2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4.2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4.2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4.2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4.2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4.2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4.2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4.2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4.2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4.2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4.2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4.2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4.2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4.2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4.2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4.2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4.2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4.2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4.2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4.2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4.2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4.2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4.2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4.2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4.2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4.2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4.2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4.2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4.2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4.2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4.2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4.2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4.2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4.2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4.2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4.2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4.2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4.2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4.2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4.2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4.2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4.2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4.2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4.2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4.2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4.2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4.2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4.2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4.2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4.2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4.2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4.2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4.2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4.2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4.2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4.2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4.2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4.2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4.2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4.2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4.2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4.2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4.2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4.2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4.2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4.2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4.2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4.2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4.2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4.2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4.2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4.2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4.2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4.2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4.2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4.2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4.2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4.2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4.2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4.2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4.2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4.2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4.2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4.2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4.2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4.2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4.2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4.2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4.2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4.2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4.2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4.2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4.2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4.2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4.2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4.2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4.2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4.2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4.2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4.2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4.2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4.2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4.2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4.2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4.2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4.2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4.2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4.2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4.2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4.2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4.2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4.2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4.2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4.2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4.2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4.2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4.2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4.2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4.2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4.2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4.2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4.2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4.2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4.2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4.2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4.2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4.2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4.2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4.2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4.2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4.2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4.2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4.2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4.2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4.2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4.2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4.2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4.2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4.2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4.2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4.2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4.2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4.2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4.2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4.2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4.2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4.2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4.2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4.2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4.2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4.2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4.2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4.2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4.2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4.2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4.2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4.2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4.2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4.2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4.2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4.2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4.2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4.2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4.2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4.2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4.2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4.2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4.2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4.2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4.2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4.2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4.2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4.2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4.2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4.2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4.2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4.2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4.2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4.2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4.2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4.2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4.2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4.2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4.2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4.2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4.2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4.2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4.2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4.2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4.2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4.2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4.2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4.2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4.2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4.2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4.2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4.2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4.2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4.2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4.2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4.2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4.2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4.2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4.2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4.2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4.2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4.2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4.2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4.2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4.2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4.2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4.2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4.2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4.2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4.2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4.2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4.2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4.2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4.2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4.2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4.2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4.2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4.2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4.2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4.2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4.2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4.2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4.2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4.2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4.2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4.2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4.2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4.2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4.2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4.2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4.2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4.2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4.2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4.2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4.2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4.2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4.2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4.2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4.2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4.2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4.2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4.2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4.2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4.2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4.2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4.2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4.2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4.2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4.2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4.2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4.2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4.2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4.2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4.2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4.2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4.2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4.2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4.2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4.2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4.2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4.2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4.2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4.2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4.2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4.2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4.2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4.2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4.2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4.2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4.2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4.2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4.2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4.2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4.2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4.2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4.2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4.2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4.2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4.2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4.2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4.2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4.2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4.2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4.2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4.2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4.2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4.2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4.2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4.2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4.2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4.2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4.2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4.2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4.2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4.2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4.2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4.2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4.2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4.2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4.2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4.2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4.2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4.2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4.2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4.2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4.2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4.2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4.2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4.2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4.2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4.2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4.2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4.2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4.2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4.2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4.2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4.2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4.2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4.2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4.2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4.2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4.2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4.2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4.2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4.2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4.2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4.2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4.2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4.2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4.2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4.2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4.2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4.2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4.2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4.2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4.2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4.2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4.2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4.2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4.2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4.2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4.2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4.2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4.2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4.2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4.2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4.2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4.2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4.2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4.2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4.2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4.2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4.2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4.2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4.2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4.2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4.2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4.2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4.2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4.2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4.2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4.2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4.2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4.2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4.2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4.2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4.2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4.2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4.2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4.2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4.2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4.2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4.2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4.2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4.2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4.2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4.2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4.2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4.2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4.2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4.2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4.2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4.2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4.2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4.2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4.2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4.2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4.2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4.2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4.2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4.2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4.2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4.2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4.2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4.2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4.2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4.2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4.2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4.2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4.2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4.2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4.2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4.2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4.2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4.2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4.2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4.2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4.2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4.2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4.2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4.2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4.2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4.2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4.2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4.2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4.2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4.2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4.2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4.2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4.2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4.2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4.2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4.2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4.2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4.2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4.2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4.2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4.2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4.2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4.2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4.2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4.2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4.2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4.2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4.2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4.2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4.2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4.2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4.2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4.2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4.2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4.2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4.2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4.2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4.2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4.2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4.2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4.2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4.2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4.2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4.2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4.2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4.2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4.2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4.2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4.2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4.2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4.2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4.2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4.2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4.2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4.2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4.2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4.2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4.2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4.2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4.2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4.2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4.2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4.2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4.2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4.2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4.2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4.2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4.2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4.2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4.2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4.2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4.2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4.2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4.2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4.2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4.2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4.2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4.2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4.2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4.2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4.2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4.2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4.2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4.2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4.2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4.2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4.2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4.2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4.2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4.2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4.2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4.2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4.2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4.2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4.2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4.2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4.2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4.2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4.2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4.2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4.2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4.2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4.2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4.2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4.2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4.2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4.2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4.2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4.2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4.2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4.2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4.2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4.2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4.2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4.2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4.2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4.2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4.2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4.2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4.2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4.2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4.2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4.2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4.2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4.2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4.2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4.2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4.2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4.2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4.2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4.2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4.2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4.2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4.2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4.2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4.2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4.2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4.2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4.2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4.2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4.2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4.2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4.2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4.2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4.2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4.2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4.2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4.2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4.2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4.2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4.2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4.2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4.2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4.2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4.2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4.2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4.2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4.2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4.2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4.2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4.2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4.2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4.2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4.2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4.2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4.2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4.2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4.2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4.2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4.2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4.2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4.2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4.2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4.2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4.2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4.2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4.2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4.2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4.2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4.2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4.2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4.2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4.2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4.2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4.2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4.2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4.2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4.2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4.2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4.2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4.2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4.2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4.2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4.2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4.2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4.2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4.2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4.2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4.2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4.2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4.2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4.2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4.2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4.2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4.2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4.2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4.2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4.2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4.2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4.2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4.2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4.2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4.2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4.2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4.2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4.2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4.2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4.2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4.2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4.2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4.2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4.2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4.2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4.2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4.2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4.2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4.2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4.2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4.2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4.2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4.2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4.2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4.2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4.2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4.2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4.2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4.2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4.2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4.2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4.2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4.2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4.2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4.2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4.2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4.2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4.2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4.2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4.2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4.2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4.2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4.2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4.2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4.2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4.2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4.2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4.2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4.2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4.2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4.2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4.2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4.2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4.2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4.2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4.2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4.2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4.2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4.2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4.2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4.2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4.2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4.2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4.2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4.2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4.2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4.2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4.2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4.2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4.2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4.2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4.2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4.2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4.2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4.2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4.2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4.2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4.2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4.2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4.2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4.2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4.2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4.2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4.2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ht="14.25" customHeight="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ht="14.25" customHeight="1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ht="14.25" customHeight="1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</sheetData>
  <printOptions/>
  <pageMargins bottom="0.75" footer="0.0" header="0.0" left="0.7" right="0.7" top="0.98"/>
  <pageSetup orientation="portrait"/>
  <headerFooter>
    <oddHeader>&amp;C&amp;F - &amp;A</oddHeader>
    <oddFooter>&amp;CAll figures are estimates based on typical costs in Prescott and are for illustration purposes only. Actual costs will vary. Copyright (C) 2026 All Rights Reserved</oddFooter>
  </headerFooter>
  <drawing r:id="rId1"/>
</worksheet>
</file>